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9C121D6-22CE-40E3-BF98-A8107DA5EB6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مبنای محاسبه حقوق و دستمزد" sheetId="1" r:id="rId1"/>
    <sheet name="لیست پرسنل" sheetId="2" r:id="rId2"/>
    <sheet name="لیست حقوق و دستمزد" sheetId="3" r:id="rId3"/>
    <sheet name="فیش حقوقی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3" l="1"/>
  <c r="H12" i="3"/>
  <c r="I12" i="3"/>
  <c r="J12" i="3"/>
  <c r="K12" i="3"/>
  <c r="L12" i="3"/>
  <c r="M12" i="3"/>
  <c r="N12" i="3"/>
  <c r="O12" i="3"/>
  <c r="P12" i="3"/>
  <c r="Q12" i="3"/>
  <c r="R12" i="3"/>
  <c r="R11" i="3"/>
  <c r="R10" i="3"/>
  <c r="R9" i="3"/>
  <c r="R8" i="3"/>
  <c r="R7" i="3"/>
  <c r="R6" i="3"/>
  <c r="Q6" i="3"/>
  <c r="P11" i="3"/>
  <c r="P10" i="3"/>
  <c r="P9" i="3"/>
  <c r="P8" i="3"/>
  <c r="P7" i="3"/>
  <c r="P6" i="3"/>
  <c r="O11" i="3"/>
  <c r="O10" i="3"/>
  <c r="O9" i="3"/>
  <c r="O8" i="3"/>
  <c r="O7" i="3"/>
  <c r="O6" i="3"/>
  <c r="N11" i="3"/>
  <c r="N10" i="3"/>
  <c r="N9" i="3"/>
  <c r="N8" i="3"/>
  <c r="N7" i="3"/>
  <c r="N6" i="3"/>
  <c r="M7" i="3"/>
  <c r="M11" i="3"/>
  <c r="M10" i="3"/>
  <c r="M9" i="3"/>
  <c r="M8" i="3"/>
  <c r="M6" i="3"/>
  <c r="L11" i="3"/>
  <c r="L6" i="3"/>
  <c r="F11" i="3"/>
  <c r="K11" i="3"/>
  <c r="K7" i="3"/>
  <c r="K6" i="3"/>
  <c r="G11" i="3"/>
  <c r="G10" i="3"/>
  <c r="G9" i="3"/>
  <c r="G8" i="3"/>
  <c r="G7" i="3"/>
  <c r="G6" i="3"/>
  <c r="F10" i="3"/>
  <c r="F9" i="3"/>
  <c r="F8" i="3"/>
  <c r="F7" i="3"/>
  <c r="F6" i="3"/>
  <c r="B10" i="4"/>
  <c r="E8" i="4"/>
  <c r="E7" i="4"/>
  <c r="B12" i="4"/>
  <c r="B11" i="4"/>
  <c r="B9" i="4"/>
  <c r="B8" i="4"/>
  <c r="E13" i="4" l="1"/>
  <c r="B13" i="4"/>
  <c r="D15" i="4" s="1"/>
  <c r="J9" i="3" l="1"/>
  <c r="J8" i="3"/>
  <c r="J7" i="3"/>
  <c r="J6" i="3"/>
  <c r="I11" i="3"/>
  <c r="I10" i="3"/>
  <c r="I9" i="3"/>
  <c r="I8" i="3"/>
  <c r="I7" i="3"/>
  <c r="I6" i="3"/>
  <c r="H11" i="3"/>
  <c r="H10" i="3"/>
  <c r="H9" i="3"/>
  <c r="H8" i="3"/>
  <c r="H7" i="3"/>
  <c r="H6" i="3"/>
  <c r="E10" i="3"/>
  <c r="E8" i="3"/>
</calcChain>
</file>

<file path=xl/sharedStrings.xml><?xml version="1.0" encoding="utf-8"?>
<sst xmlns="http://schemas.openxmlformats.org/spreadsheetml/2006/main" count="97" uniqueCount="79">
  <si>
    <t>ردیف</t>
  </si>
  <si>
    <t>عنوان</t>
  </si>
  <si>
    <t>مبلغ(ریال)</t>
  </si>
  <si>
    <t>حداقل دستمزد روزانه</t>
  </si>
  <si>
    <t xml:space="preserve">پایه سنوات ـروزانه </t>
  </si>
  <si>
    <t>مبنای محاسبات</t>
  </si>
  <si>
    <t>حق اولاد 1 فرزند ـ ماهانه</t>
  </si>
  <si>
    <t>حق مسکن ـ ماهانه</t>
  </si>
  <si>
    <t>بن خوار و بارـ ماهانه</t>
  </si>
  <si>
    <t xml:space="preserve">نام و نام خانوادگی </t>
  </si>
  <si>
    <t>امید حاجی پور</t>
  </si>
  <si>
    <t>ثمره نظری</t>
  </si>
  <si>
    <t>مریم مولوی</t>
  </si>
  <si>
    <t>مسعود عیسی پور</t>
  </si>
  <si>
    <t>یاسر احمدی</t>
  </si>
  <si>
    <t xml:space="preserve">شماره ملی </t>
  </si>
  <si>
    <t>نام پدر</t>
  </si>
  <si>
    <t>علی</t>
  </si>
  <si>
    <t>مرتضی</t>
  </si>
  <si>
    <t>عباس</t>
  </si>
  <si>
    <t>هادی</t>
  </si>
  <si>
    <t>مصطفی</t>
  </si>
  <si>
    <t>ناصر</t>
  </si>
  <si>
    <t>سمت شغلی</t>
  </si>
  <si>
    <t>مدیر عامل</t>
  </si>
  <si>
    <t>محمد منصوری</t>
  </si>
  <si>
    <t>مسئول فروش</t>
  </si>
  <si>
    <t>منشی</t>
  </si>
  <si>
    <t>حسابدار</t>
  </si>
  <si>
    <t>تحصیلدار</t>
  </si>
  <si>
    <t>مسئول اجرایی</t>
  </si>
  <si>
    <t>تاریخ شروع به کار</t>
  </si>
  <si>
    <t>1399/05/01</t>
  </si>
  <si>
    <t>1399/07/01</t>
  </si>
  <si>
    <t>1399/08/10</t>
  </si>
  <si>
    <t>1401/03/01</t>
  </si>
  <si>
    <t>1402/02/01</t>
  </si>
  <si>
    <t>تعداد فرزند</t>
  </si>
  <si>
    <t>لیست پرسنل</t>
  </si>
  <si>
    <t>کلیه مبالغ به ریال است</t>
  </si>
  <si>
    <t>نام و نام خانوادگی</t>
  </si>
  <si>
    <t>کارکرد (روز )</t>
  </si>
  <si>
    <t xml:space="preserve">اضافه کاری (ساعت ) </t>
  </si>
  <si>
    <t>ماموریت (روز)</t>
  </si>
  <si>
    <t>حقوق روزانه</t>
  </si>
  <si>
    <t>حقوق ساعتی</t>
  </si>
  <si>
    <t>حقوق ماهانه</t>
  </si>
  <si>
    <t>حق مسکن</t>
  </si>
  <si>
    <t>بن خوار و بار</t>
  </si>
  <si>
    <t>پایه سنوات</t>
  </si>
  <si>
    <t>اضافه کاری</t>
  </si>
  <si>
    <t>فوق العاده ماموریت</t>
  </si>
  <si>
    <t>جمع حقوق و مزایا</t>
  </si>
  <si>
    <t>حقوق و مزایای مشمول بیمه</t>
  </si>
  <si>
    <t>حق بیمه سهم کارمند</t>
  </si>
  <si>
    <t>حقوق و دستمزد مشمول مالیات</t>
  </si>
  <si>
    <t>مالیات بر حقوق</t>
  </si>
  <si>
    <t>حالا با توجه به حقوق و دستمزد مشمول مالیات و جدول نرخ پلکانی مالیات را محاسبه میکنیم</t>
  </si>
  <si>
    <t>شرکت نوآوران ـ فیش حقوقی</t>
  </si>
  <si>
    <t>شرکت نوآوران ـ لیست حقوق و دستمزد کارکنان</t>
  </si>
  <si>
    <t>حقوق و مزایا</t>
  </si>
  <si>
    <t>مبلغ (ریال )</t>
  </si>
  <si>
    <t xml:space="preserve">ماه </t>
  </si>
  <si>
    <t>بهمن</t>
  </si>
  <si>
    <t>شماره ملی</t>
  </si>
  <si>
    <t>سمت</t>
  </si>
  <si>
    <t>کسورات</t>
  </si>
  <si>
    <t>جمع حقوق و دستمزد</t>
  </si>
  <si>
    <t>جمع کسورات</t>
  </si>
  <si>
    <t>خالص حقوق و دستمزد پرداختنی (ریال)</t>
  </si>
  <si>
    <t>حقوق و دستمزد پرداختنی</t>
  </si>
  <si>
    <t>سال</t>
  </si>
  <si>
    <t>ماه</t>
  </si>
  <si>
    <t>اسفند</t>
  </si>
  <si>
    <t>1402/01/15</t>
  </si>
  <si>
    <t>تعداد روز های ماه</t>
  </si>
  <si>
    <t>تاریخ تهیه لیست</t>
  </si>
  <si>
    <t>1402/11/30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</si>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</sst>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_-* #,##0.00\-;_-* &quot;-&quot;??_-;_-@_-"/>
    <numFmt numFmtId="164" formatCode="_-* #,##0_-;_-* #,##0\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3" fontId="0" fillId="8" borderId="3" xfId="0" applyNumberFormat="1" applyFill="1" applyBorder="1" applyAlignment="1">
      <alignment horizontal="center" vertical="center"/>
    </xf>
    <xf numFmtId="3" fontId="0" fillId="8" borderId="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rightToLeft="1" workbookViewId="0">
      <selection activeCell="D11" sqref="C11:D11"/>
    </sheetView>
  </sheetViews>
  <sheetFormatPr defaultColWidth="9" defaultRowHeight="15" x14ac:dyDescent="0.25"/>
  <cols>
    <col min="1" max="1" width="5.42578125" style="1" customWidth="1"/>
    <col min="2" max="2" width="20.85546875" style="1" customWidth="1"/>
    <col min="3" max="3" width="17.140625" style="3" customWidth="1"/>
    <col min="4" max="4" width="9" style="1"/>
    <col min="5" max="5" width="10.140625" style="1" bestFit="1" customWidth="1"/>
    <col min="6" max="6" width="12.140625" style="1" bestFit="1" customWidth="1"/>
    <col min="7" max="16384" width="9" style="1"/>
  </cols>
  <sheetData>
    <row r="1" spans="1:6" ht="39.75" customHeight="1" x14ac:dyDescent="0.25">
      <c r="A1" s="31" t="s">
        <v>5</v>
      </c>
      <c r="B1" s="31"/>
      <c r="C1" s="31"/>
    </row>
    <row r="2" spans="1:6" ht="35.1" customHeight="1" x14ac:dyDescent="0.25">
      <c r="A2" s="4" t="s">
        <v>0</v>
      </c>
      <c r="B2" s="4" t="s">
        <v>1</v>
      </c>
      <c r="C2" s="4" t="s">
        <v>2</v>
      </c>
    </row>
    <row r="3" spans="1:6" ht="35.1" customHeight="1" x14ac:dyDescent="0.25">
      <c r="A3" s="5">
        <v>1</v>
      </c>
      <c r="B3" s="5" t="s">
        <v>3</v>
      </c>
      <c r="C3" s="6">
        <v>1769428</v>
      </c>
    </row>
    <row r="4" spans="1:6" ht="35.1" customHeight="1" x14ac:dyDescent="0.25">
      <c r="A4" s="5">
        <v>2</v>
      </c>
      <c r="B4" s="5" t="s">
        <v>8</v>
      </c>
      <c r="C4" s="7">
        <v>11000000</v>
      </c>
      <c r="F4" s="2"/>
    </row>
    <row r="5" spans="1:6" ht="35.1" customHeight="1" x14ac:dyDescent="0.25">
      <c r="A5" s="5">
        <v>3</v>
      </c>
      <c r="B5" s="5" t="s">
        <v>7</v>
      </c>
      <c r="C5" s="7">
        <v>9000000</v>
      </c>
      <c r="F5" s="2"/>
    </row>
    <row r="6" spans="1:6" ht="35.1" customHeight="1" x14ac:dyDescent="0.25">
      <c r="A6" s="5">
        <v>4</v>
      </c>
      <c r="B6" s="5" t="s">
        <v>6</v>
      </c>
      <c r="C6" s="7">
        <v>5308284</v>
      </c>
      <c r="E6" s="2"/>
    </row>
    <row r="7" spans="1:6" ht="35.1" customHeight="1" x14ac:dyDescent="0.25">
      <c r="A7" s="5">
        <v>5</v>
      </c>
      <c r="B7" s="5" t="s">
        <v>4</v>
      </c>
      <c r="C7" s="7">
        <v>70000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rightToLeft="1" workbookViewId="0">
      <selection activeCell="F7" sqref="A7:F8"/>
    </sheetView>
  </sheetViews>
  <sheetFormatPr defaultColWidth="9" defaultRowHeight="15" x14ac:dyDescent="0.25"/>
  <cols>
    <col min="1" max="1" width="9" style="3"/>
    <col min="2" max="2" width="12.140625" style="3" bestFit="1" customWidth="1"/>
    <col min="3" max="3" width="15.7109375" style="3" customWidth="1"/>
    <col min="4" max="4" width="9" style="3"/>
    <col min="5" max="5" width="12" style="3" customWidth="1"/>
    <col min="6" max="6" width="12.5703125" style="3" customWidth="1"/>
    <col min="7" max="7" width="11" style="3" customWidth="1"/>
    <col min="8" max="16384" width="9" style="3"/>
  </cols>
  <sheetData>
    <row r="1" spans="1:7" ht="30" customHeight="1" x14ac:dyDescent="0.25">
      <c r="A1" s="32" t="s">
        <v>38</v>
      </c>
      <c r="B1" s="33"/>
      <c r="C1" s="33"/>
      <c r="D1" s="33"/>
      <c r="E1" s="33"/>
      <c r="F1" s="33"/>
      <c r="G1" s="34"/>
    </row>
    <row r="2" spans="1:7" ht="35.1" customHeight="1" x14ac:dyDescent="0.25">
      <c r="A2" s="8" t="s">
        <v>0</v>
      </c>
      <c r="B2" s="8" t="s">
        <v>9</v>
      </c>
      <c r="C2" s="8" t="s">
        <v>15</v>
      </c>
      <c r="D2" s="8" t="s">
        <v>16</v>
      </c>
      <c r="E2" s="8" t="s">
        <v>23</v>
      </c>
      <c r="F2" s="8" t="s">
        <v>31</v>
      </c>
      <c r="G2" s="8" t="s">
        <v>37</v>
      </c>
    </row>
    <row r="3" spans="1:7" ht="35.1" customHeight="1" x14ac:dyDescent="0.25">
      <c r="A3" s="9">
        <v>1</v>
      </c>
      <c r="B3" s="9" t="s">
        <v>10</v>
      </c>
      <c r="C3" s="9">
        <v>2227800123</v>
      </c>
      <c r="D3" s="9" t="s">
        <v>17</v>
      </c>
      <c r="E3" s="9" t="s">
        <v>24</v>
      </c>
      <c r="F3" s="9" t="s">
        <v>32</v>
      </c>
      <c r="G3" s="9">
        <v>0</v>
      </c>
    </row>
    <row r="4" spans="1:7" ht="35.1" customHeight="1" x14ac:dyDescent="0.25">
      <c r="A4" s="9">
        <v>2</v>
      </c>
      <c r="B4" s="9" t="s">
        <v>25</v>
      </c>
      <c r="C4" s="9">
        <v>2227800124</v>
      </c>
      <c r="D4" s="9" t="s">
        <v>18</v>
      </c>
      <c r="E4" s="9" t="s">
        <v>26</v>
      </c>
      <c r="F4" s="9" t="s">
        <v>33</v>
      </c>
      <c r="G4" s="9">
        <v>1</v>
      </c>
    </row>
    <row r="5" spans="1:7" ht="35.1" customHeight="1" x14ac:dyDescent="0.25">
      <c r="A5" s="9">
        <v>3</v>
      </c>
      <c r="B5" s="9" t="s">
        <v>11</v>
      </c>
      <c r="C5" s="9">
        <v>2227800125</v>
      </c>
      <c r="D5" s="9" t="s">
        <v>19</v>
      </c>
      <c r="E5" s="9" t="s">
        <v>27</v>
      </c>
      <c r="F5" s="9" t="s">
        <v>34</v>
      </c>
      <c r="G5" s="9">
        <v>0</v>
      </c>
    </row>
    <row r="6" spans="1:7" ht="35.1" customHeight="1" x14ac:dyDescent="0.25">
      <c r="A6" s="9">
        <v>4</v>
      </c>
      <c r="B6" s="9" t="s">
        <v>12</v>
      </c>
      <c r="C6" s="9">
        <v>2227800126</v>
      </c>
      <c r="D6" s="9" t="s">
        <v>20</v>
      </c>
      <c r="E6" s="9" t="s">
        <v>28</v>
      </c>
      <c r="F6" s="9" t="s">
        <v>35</v>
      </c>
      <c r="G6" s="9">
        <v>0</v>
      </c>
    </row>
    <row r="7" spans="1:7" ht="35.1" customHeight="1" x14ac:dyDescent="0.25">
      <c r="A7" s="9">
        <v>5</v>
      </c>
      <c r="B7" s="9" t="s">
        <v>13</v>
      </c>
      <c r="C7" s="9">
        <v>2227800127</v>
      </c>
      <c r="D7" s="9" t="s">
        <v>22</v>
      </c>
      <c r="E7" s="9" t="s">
        <v>29</v>
      </c>
      <c r="F7" s="9" t="s">
        <v>74</v>
      </c>
      <c r="G7" s="9">
        <v>0</v>
      </c>
    </row>
    <row r="8" spans="1:7" ht="35.1" customHeight="1" x14ac:dyDescent="0.25">
      <c r="A8" s="9">
        <v>6</v>
      </c>
      <c r="B8" s="9" t="s">
        <v>14</v>
      </c>
      <c r="C8" s="9">
        <v>2227800128</v>
      </c>
      <c r="D8" s="9" t="s">
        <v>21</v>
      </c>
      <c r="E8" s="9" t="s">
        <v>30</v>
      </c>
      <c r="F8" s="9" t="s">
        <v>36</v>
      </c>
      <c r="G8" s="9">
        <v>2</v>
      </c>
    </row>
    <row r="9" spans="1:7" ht="35.1" customHeight="1" x14ac:dyDescent="0.25"/>
    <row r="10" spans="1:7" ht="35.1" customHeight="1" x14ac:dyDescent="0.25"/>
    <row r="11" spans="1:7" ht="35.1" customHeight="1" x14ac:dyDescent="0.25"/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rightToLeft="1" tabSelected="1" zoomScale="90" zoomScaleNormal="90" workbookViewId="0">
      <selection activeCell="B13" sqref="B13:R13"/>
    </sheetView>
  </sheetViews>
  <sheetFormatPr defaultColWidth="9" defaultRowHeight="15" x14ac:dyDescent="0.25"/>
  <cols>
    <col min="1" max="1" width="16.5703125" style="13" customWidth="1"/>
    <col min="2" max="2" width="8.42578125" style="13" customWidth="1"/>
    <col min="3" max="3" width="9" style="13" customWidth="1"/>
    <col min="4" max="4" width="7.5703125" style="13" bestFit="1" customWidth="1"/>
    <col min="5" max="5" width="12.140625" style="13" customWidth="1"/>
    <col min="6" max="6" width="9.5703125" style="13" customWidth="1"/>
    <col min="7" max="7" width="12.5703125" style="13" customWidth="1"/>
    <col min="8" max="9" width="11" style="13" bestFit="1" customWidth="1"/>
    <col min="10" max="10" width="9.85546875" style="13" bestFit="1" customWidth="1"/>
    <col min="11" max="11" width="11" style="13" bestFit="1" customWidth="1"/>
    <col min="12" max="12" width="12.7109375" style="13" customWidth="1"/>
    <col min="13" max="13" width="13.42578125" style="13" customWidth="1"/>
    <col min="14" max="14" width="13.28515625" style="13" bestFit="1" customWidth="1"/>
    <col min="15" max="15" width="11" style="13" bestFit="1" customWidth="1"/>
    <col min="16" max="16" width="11.7109375" style="13" bestFit="1" customWidth="1"/>
    <col min="17" max="17" width="9.85546875" style="13" bestFit="1" customWidth="1"/>
    <col min="18" max="18" width="13.42578125" style="13" bestFit="1" customWidth="1"/>
    <col min="19" max="16384" width="9" style="13"/>
  </cols>
  <sheetData>
    <row r="1" spans="1:18" s="12" customFormat="1" ht="45.75" customHeight="1" x14ac:dyDescent="0.2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hidden="1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2.5" customHeight="1" x14ac:dyDescent="0.2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2.5" customHeight="1" x14ac:dyDescent="0.25">
      <c r="A4" s="10" t="s">
        <v>71</v>
      </c>
      <c r="B4" s="37">
        <v>1402</v>
      </c>
      <c r="C4" s="37"/>
      <c r="D4" s="37"/>
      <c r="E4" s="10" t="s">
        <v>72</v>
      </c>
      <c r="F4" s="38" t="s">
        <v>73</v>
      </c>
      <c r="G4" s="38"/>
      <c r="H4" s="38" t="s">
        <v>75</v>
      </c>
      <c r="I4" s="38"/>
      <c r="J4" s="38"/>
      <c r="K4" s="38">
        <v>30</v>
      </c>
      <c r="L4" s="38"/>
      <c r="M4" s="43" t="s">
        <v>76</v>
      </c>
      <c r="N4" s="40"/>
      <c r="O4" s="41"/>
      <c r="P4" s="43" t="s">
        <v>77</v>
      </c>
      <c r="Q4" s="40"/>
      <c r="R4" s="41"/>
    </row>
    <row r="5" spans="1:18" s="12" customFormat="1" ht="40.5" customHeight="1" x14ac:dyDescent="0.25">
      <c r="A5" s="11" t="s">
        <v>40</v>
      </c>
      <c r="B5" s="11" t="s">
        <v>41</v>
      </c>
      <c r="C5" s="11" t="s">
        <v>42</v>
      </c>
      <c r="D5" s="11" t="s">
        <v>43</v>
      </c>
      <c r="E5" s="11" t="s">
        <v>44</v>
      </c>
      <c r="F5" s="11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11" t="s">
        <v>51</v>
      </c>
      <c r="M5" s="11" t="s">
        <v>52</v>
      </c>
      <c r="N5" s="11" t="s">
        <v>53</v>
      </c>
      <c r="O5" s="11" t="s">
        <v>54</v>
      </c>
      <c r="P5" s="11" t="s">
        <v>55</v>
      </c>
      <c r="Q5" s="11" t="s">
        <v>56</v>
      </c>
      <c r="R5" s="11" t="s">
        <v>70</v>
      </c>
    </row>
    <row r="6" spans="1:18" ht="15.95" customHeight="1" x14ac:dyDescent="0.25">
      <c r="A6" s="10" t="s">
        <v>10</v>
      </c>
      <c r="B6" s="10">
        <v>30</v>
      </c>
      <c r="C6" s="10">
        <v>10</v>
      </c>
      <c r="D6" s="10">
        <v>3</v>
      </c>
      <c r="E6" s="10">
        <v>4000000</v>
      </c>
      <c r="F6" s="10">
        <f>E6/7.33</f>
        <v>545702.59208731237</v>
      </c>
      <c r="G6" s="10">
        <f>B6*E6</f>
        <v>120000000</v>
      </c>
      <c r="H6" s="10">
        <f>'مبنای محاسبه حقوق و دستمزد'!C5</f>
        <v>9000000</v>
      </c>
      <c r="I6" s="10">
        <f>'مبنای محاسبه حقوق و دستمزد'!C4</f>
        <v>11000000</v>
      </c>
      <c r="J6" s="10">
        <f>B6*'مبنای محاسبه حقوق و دستمزد'!C7</f>
        <v>2100000</v>
      </c>
      <c r="K6" s="10">
        <f>C6*F6*1.4</f>
        <v>7639836.2892223736</v>
      </c>
      <c r="L6" s="10">
        <f>D6*E6</f>
        <v>12000000</v>
      </c>
      <c r="M6" s="10">
        <f>G6+H6+I6+J6+K6+L6</f>
        <v>161739836.28922236</v>
      </c>
      <c r="N6" s="10">
        <f>M6-L6</f>
        <v>149739836.28922236</v>
      </c>
      <c r="O6" s="10">
        <f>N6*0.07</f>
        <v>10481788.540245567</v>
      </c>
      <c r="P6" s="10">
        <f>M6-L6-O6</f>
        <v>139258047.7489768</v>
      </c>
      <c r="Q6" s="10">
        <f>(P6-100000000)*0.1</f>
        <v>3925804.7748976797</v>
      </c>
      <c r="R6" s="10">
        <f>M6-O6-Q6</f>
        <v>147332242.97407913</v>
      </c>
    </row>
    <row r="7" spans="1:18" ht="15.95" customHeight="1" x14ac:dyDescent="0.25">
      <c r="A7" s="10" t="s">
        <v>25</v>
      </c>
      <c r="B7" s="10">
        <v>30</v>
      </c>
      <c r="C7" s="10">
        <v>18</v>
      </c>
      <c r="D7" s="10">
        <v>0</v>
      </c>
      <c r="E7" s="10">
        <v>2000000</v>
      </c>
      <c r="F7" s="10">
        <f>E7/7.33</f>
        <v>272851.29604365618</v>
      </c>
      <c r="G7" s="10">
        <f>B7*E7</f>
        <v>60000000</v>
      </c>
      <c r="H7" s="10">
        <f>'مبنای محاسبه حقوق و دستمزد'!C5</f>
        <v>9000000</v>
      </c>
      <c r="I7" s="10">
        <f>'مبنای محاسبه حقوق و دستمزد'!C4</f>
        <v>11000000</v>
      </c>
      <c r="J7" s="10">
        <f>B7*'مبنای محاسبه حقوق و دستمزد'!C7</f>
        <v>2100000</v>
      </c>
      <c r="K7" s="10">
        <f>C7*F7*1.4</f>
        <v>6875852.6603001356</v>
      </c>
      <c r="L7" s="10">
        <v>0</v>
      </c>
      <c r="M7" s="10">
        <f>G7+H7+I7+J7+K7+L7</f>
        <v>88975852.660300136</v>
      </c>
      <c r="N7" s="10">
        <f>M7-L7</f>
        <v>88975852.660300136</v>
      </c>
      <c r="O7" s="10">
        <f>N7*0.07</f>
        <v>6228309.6862210101</v>
      </c>
      <c r="P7" s="10">
        <f>M7-L7-O7</f>
        <v>82747542.974079132</v>
      </c>
      <c r="Q7" s="10">
        <v>0</v>
      </c>
      <c r="R7" s="10">
        <f>M7-O7-Q7</f>
        <v>82747542.974079132</v>
      </c>
    </row>
    <row r="8" spans="1:18" ht="15.95" customHeight="1" x14ac:dyDescent="0.25">
      <c r="A8" s="10" t="s">
        <v>11</v>
      </c>
      <c r="B8" s="10">
        <v>30</v>
      </c>
      <c r="C8" s="10">
        <v>0</v>
      </c>
      <c r="D8" s="10">
        <v>0</v>
      </c>
      <c r="E8" s="10">
        <f>'مبنای محاسبه حقوق و دستمزد'!C3</f>
        <v>1769428</v>
      </c>
      <c r="F8" s="10">
        <f>E8/7.33</f>
        <v>241395.36152796727</v>
      </c>
      <c r="G8" s="10">
        <f>B8*E8</f>
        <v>53082840</v>
      </c>
      <c r="H8" s="10">
        <f>'مبنای محاسبه حقوق و دستمزد'!C5</f>
        <v>9000000</v>
      </c>
      <c r="I8" s="10">
        <f>'مبنای محاسبه حقوق و دستمزد'!C4</f>
        <v>11000000</v>
      </c>
      <c r="J8" s="10">
        <f>B8*'مبنای محاسبه حقوق و دستمزد'!C7</f>
        <v>2100000</v>
      </c>
      <c r="K8" s="10">
        <v>0</v>
      </c>
      <c r="L8" s="10">
        <v>0</v>
      </c>
      <c r="M8" s="10">
        <f>G8+H8+I8+J8+K8+L8</f>
        <v>75182840</v>
      </c>
      <c r="N8" s="10">
        <f>M8-L8</f>
        <v>75182840</v>
      </c>
      <c r="O8" s="10">
        <f>N8*0.07</f>
        <v>5262798.8000000007</v>
      </c>
      <c r="P8" s="10">
        <f>M8-L8-O8</f>
        <v>69920041.200000003</v>
      </c>
      <c r="Q8" s="10">
        <v>0</v>
      </c>
      <c r="R8" s="10">
        <f>M8-O8-Q8</f>
        <v>69920041.200000003</v>
      </c>
    </row>
    <row r="9" spans="1:18" ht="15.95" customHeight="1" x14ac:dyDescent="0.25">
      <c r="A9" s="10" t="s">
        <v>12</v>
      </c>
      <c r="B9" s="10">
        <v>30</v>
      </c>
      <c r="C9" s="10">
        <v>0</v>
      </c>
      <c r="D9" s="10">
        <v>0</v>
      </c>
      <c r="E9" s="10">
        <v>2500000</v>
      </c>
      <c r="F9" s="10">
        <f>E9/7.33</f>
        <v>341064.12005457026</v>
      </c>
      <c r="G9" s="10">
        <f>B9*E9</f>
        <v>75000000</v>
      </c>
      <c r="H9" s="10">
        <f>'مبنای محاسبه حقوق و دستمزد'!C5</f>
        <v>9000000</v>
      </c>
      <c r="I9" s="10">
        <f>'مبنای محاسبه حقوق و دستمزد'!C4</f>
        <v>11000000</v>
      </c>
      <c r="J9" s="10">
        <f>B9*'مبنای محاسبه حقوق و دستمزد'!C7</f>
        <v>2100000</v>
      </c>
      <c r="K9" s="10">
        <v>0</v>
      </c>
      <c r="L9" s="10">
        <v>0</v>
      </c>
      <c r="M9" s="10">
        <f>G9+H9+I9+J9+K9+L9</f>
        <v>97100000</v>
      </c>
      <c r="N9" s="10">
        <f>M9-L9</f>
        <v>97100000</v>
      </c>
      <c r="O9" s="10">
        <f>N9*0.07</f>
        <v>6797000.0000000009</v>
      </c>
      <c r="P9" s="10">
        <f>M9-L9-O9</f>
        <v>90303000</v>
      </c>
      <c r="Q9" s="10">
        <v>0</v>
      </c>
      <c r="R9" s="10">
        <f>M9-O9-Q9</f>
        <v>90303000</v>
      </c>
    </row>
    <row r="10" spans="1:18" ht="15.95" customHeight="1" x14ac:dyDescent="0.25">
      <c r="A10" s="10" t="s">
        <v>13</v>
      </c>
      <c r="B10" s="10">
        <v>30</v>
      </c>
      <c r="C10" s="10">
        <v>0</v>
      </c>
      <c r="D10" s="10">
        <v>0</v>
      </c>
      <c r="E10" s="10">
        <f>'مبنای محاسبه حقوق و دستمزد'!C3</f>
        <v>1769428</v>
      </c>
      <c r="F10" s="10">
        <f>E10/7.33</f>
        <v>241395.36152796727</v>
      </c>
      <c r="G10" s="10">
        <f>B10*E10</f>
        <v>53082840</v>
      </c>
      <c r="H10" s="10">
        <f>'مبنای محاسبه حقوق و دستمزد'!C5</f>
        <v>9000000</v>
      </c>
      <c r="I10" s="10">
        <f>'مبنای محاسبه حقوق و دستمزد'!C4</f>
        <v>11000000</v>
      </c>
      <c r="J10" s="10">
        <v>0</v>
      </c>
      <c r="K10" s="10">
        <v>0</v>
      </c>
      <c r="L10" s="10">
        <v>0</v>
      </c>
      <c r="M10" s="10">
        <f>G10+H10+I10+J10+K10+L10</f>
        <v>73082840</v>
      </c>
      <c r="N10" s="10">
        <f>M10-L10</f>
        <v>73082840</v>
      </c>
      <c r="O10" s="10">
        <f>N10*0.07</f>
        <v>5115798.8000000007</v>
      </c>
      <c r="P10" s="10">
        <f>M10-L10-O10</f>
        <v>67967041.200000003</v>
      </c>
      <c r="Q10" s="10">
        <v>0</v>
      </c>
      <c r="R10" s="10">
        <f>M10-O10-Q10</f>
        <v>67967041.200000003</v>
      </c>
    </row>
    <row r="11" spans="1:18" ht="15.95" customHeight="1" x14ac:dyDescent="0.25">
      <c r="A11" s="10" t="s">
        <v>14</v>
      </c>
      <c r="B11" s="10">
        <v>30</v>
      </c>
      <c r="C11" s="10">
        <v>5</v>
      </c>
      <c r="D11" s="10">
        <v>2</v>
      </c>
      <c r="E11" s="10">
        <v>2000000</v>
      </c>
      <c r="F11" s="10">
        <f>E11/7.33</f>
        <v>272851.29604365618</v>
      </c>
      <c r="G11" s="10">
        <f>B11*E11</f>
        <v>60000000</v>
      </c>
      <c r="H11" s="10">
        <f>'مبنای محاسبه حقوق و دستمزد'!C5</f>
        <v>9000000</v>
      </c>
      <c r="I11" s="10">
        <f>'مبنای محاسبه حقوق و دستمزد'!C4</f>
        <v>11000000</v>
      </c>
      <c r="J11" s="10">
        <v>0</v>
      </c>
      <c r="K11" s="10">
        <f>C11*F11*1.4</f>
        <v>1909959.0723055934</v>
      </c>
      <c r="L11" s="10">
        <f>D11*E11</f>
        <v>4000000</v>
      </c>
      <c r="M11" s="10">
        <f>G11+H11+I11+J11+K11+L11</f>
        <v>85909959.07230559</v>
      </c>
      <c r="N11" s="10">
        <f>M11-L11</f>
        <v>81909959.07230559</v>
      </c>
      <c r="O11" s="10">
        <f>N11*0.07</f>
        <v>5733697.1350613916</v>
      </c>
      <c r="P11" s="10">
        <f>M11-L11-O11</f>
        <v>76176261.937244192</v>
      </c>
      <c r="Q11" s="10">
        <v>0</v>
      </c>
      <c r="R11" s="10">
        <f>M11-O11-Q11</f>
        <v>80176261.937244192</v>
      </c>
    </row>
    <row r="12" spans="1:18" ht="51" customHeight="1" x14ac:dyDescent="0.25">
      <c r="A12" s="39" t="s">
        <v>78</v>
      </c>
      <c r="B12" s="40"/>
      <c r="C12" s="40"/>
      <c r="D12" s="40"/>
      <c r="E12" s="40"/>
      <c r="F12" s="41"/>
      <c r="G12" s="10">
        <f>SUM(G6:G11)</f>
        <v>421165680</v>
      </c>
      <c r="H12" s="10">
        <f>SUM(H6:H11)</f>
        <v>54000000</v>
      </c>
      <c r="I12" s="10">
        <f>SUM(I6:I11)</f>
        <v>66000000</v>
      </c>
      <c r="J12" s="10">
        <f>SUM(J6:J11)</f>
        <v>8400000</v>
      </c>
      <c r="K12" s="10">
        <f>SUM(K6:K11)</f>
        <v>16425648.021828104</v>
      </c>
      <c r="L12" s="10">
        <f>SUM(L6:L11)</f>
        <v>16000000</v>
      </c>
      <c r="M12" s="10">
        <f>SUM(M6:M11)</f>
        <v>581991328.02182806</v>
      </c>
      <c r="N12" s="10">
        <f>SUM(N6:N11)</f>
        <v>565991328.02182806</v>
      </c>
      <c r="O12" s="10">
        <f>SUM(O6:O11)</f>
        <v>39619392.961527966</v>
      </c>
      <c r="P12" s="10">
        <f>SUM(P6:P11)</f>
        <v>526371935.06030011</v>
      </c>
      <c r="Q12" s="10">
        <f>SUM(Q6:Q11)</f>
        <v>3925804.7748976797</v>
      </c>
      <c r="R12" s="10">
        <f>SUM(R6:R11)</f>
        <v>538446130.28540242</v>
      </c>
    </row>
    <row r="13" spans="1:18" ht="16.5" customHeight="1" x14ac:dyDescent="0.25">
      <c r="A13" s="14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79.25" customHeight="1" x14ac:dyDescent="0.25">
      <c r="Q14" s="15" t="s">
        <v>57</v>
      </c>
    </row>
    <row r="16" spans="1:18" x14ac:dyDescent="0.25">
      <c r="Q16" s="12"/>
    </row>
    <row r="17" spans="17:17" x14ac:dyDescent="0.25">
      <c r="Q17" s="12"/>
    </row>
    <row r="18" spans="17:17" x14ac:dyDescent="0.25">
      <c r="Q18" s="12"/>
    </row>
    <row r="19" spans="17:17" x14ac:dyDescent="0.25">
      <c r="Q19" s="12"/>
    </row>
    <row r="20" spans="17:17" x14ac:dyDescent="0.25">
      <c r="Q20" s="12"/>
    </row>
    <row r="21" spans="17:17" x14ac:dyDescent="0.25">
      <c r="Q21" s="12"/>
    </row>
    <row r="22" spans="17:17" x14ac:dyDescent="0.25">
      <c r="Q22" s="12"/>
    </row>
  </sheetData>
  <mergeCells count="10">
    <mergeCell ref="A12:F12"/>
    <mergeCell ref="B13:R13"/>
    <mergeCell ref="M4:O4"/>
    <mergeCell ref="P4:R4"/>
    <mergeCell ref="A1:R2"/>
    <mergeCell ref="A3:R3"/>
    <mergeCell ref="B4:D4"/>
    <mergeCell ref="F4:G4"/>
    <mergeCell ref="H4:J4"/>
    <mergeCell ref="K4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rightToLeft="1" workbookViewId="0">
      <selection activeCell="B11" sqref="B11"/>
    </sheetView>
  </sheetViews>
  <sheetFormatPr defaultColWidth="9" defaultRowHeight="15" x14ac:dyDescent="0.25"/>
  <cols>
    <col min="1" max="2" width="15.5703125" style="16" customWidth="1"/>
    <col min="3" max="3" width="1.85546875" style="16" customWidth="1"/>
    <col min="4" max="5" width="15.5703125" style="16" customWidth="1"/>
    <col min="6" max="16384" width="9" style="16"/>
  </cols>
  <sheetData>
    <row r="1" spans="1:5" ht="15.75" thickBot="1" x14ac:dyDescent="0.3">
      <c r="A1" s="54"/>
      <c r="B1" s="54"/>
      <c r="C1" s="54"/>
      <c r="D1" s="54"/>
      <c r="E1" s="54"/>
    </row>
    <row r="2" spans="1:5" x14ac:dyDescent="0.25">
      <c r="A2" s="48" t="s">
        <v>58</v>
      </c>
      <c r="B2" s="49"/>
      <c r="C2" s="49"/>
      <c r="D2" s="49"/>
      <c r="E2" s="50"/>
    </row>
    <row r="3" spans="1:5" ht="24.75" customHeight="1" x14ac:dyDescent="0.25">
      <c r="A3" s="51"/>
      <c r="B3" s="52"/>
      <c r="C3" s="52"/>
      <c r="D3" s="52"/>
      <c r="E3" s="53"/>
    </row>
    <row r="4" spans="1:5" ht="18" customHeight="1" x14ac:dyDescent="0.25">
      <c r="A4" s="17" t="s">
        <v>40</v>
      </c>
      <c r="B4" s="18" t="s">
        <v>10</v>
      </c>
      <c r="C4" s="18"/>
      <c r="D4" s="18" t="s">
        <v>62</v>
      </c>
      <c r="E4" s="19" t="s">
        <v>63</v>
      </c>
    </row>
    <row r="5" spans="1:5" ht="18" customHeight="1" x14ac:dyDescent="0.25">
      <c r="A5" s="17" t="s">
        <v>64</v>
      </c>
      <c r="B5" s="18">
        <v>2227800123</v>
      </c>
      <c r="C5" s="18"/>
      <c r="D5" s="18" t="s">
        <v>65</v>
      </c>
      <c r="E5" s="19"/>
    </row>
    <row r="6" spans="1:5" ht="18" customHeight="1" x14ac:dyDescent="0.25">
      <c r="A6" s="20" t="s">
        <v>60</v>
      </c>
      <c r="B6" s="21" t="s">
        <v>61</v>
      </c>
      <c r="C6" s="18"/>
      <c r="D6" s="21" t="s">
        <v>66</v>
      </c>
      <c r="E6" s="22" t="s">
        <v>61</v>
      </c>
    </row>
    <row r="7" spans="1:5" ht="18" customHeight="1" x14ac:dyDescent="0.25">
      <c r="A7" s="17" t="s">
        <v>46</v>
      </c>
      <c r="B7" s="28">
        <v>120000000</v>
      </c>
      <c r="C7" s="18"/>
      <c r="D7" s="18" t="s">
        <v>54</v>
      </c>
      <c r="E7" s="29">
        <f>'لیست حقوق و دستمزد'!O6</f>
        <v>10481788.540245567</v>
      </c>
    </row>
    <row r="8" spans="1:5" ht="18" customHeight="1" x14ac:dyDescent="0.25">
      <c r="A8" s="17" t="s">
        <v>47</v>
      </c>
      <c r="B8" s="28">
        <f>'مبنای محاسبه حقوق و دستمزد'!C5</f>
        <v>9000000</v>
      </c>
      <c r="C8" s="18"/>
      <c r="D8" s="18" t="s">
        <v>56</v>
      </c>
      <c r="E8" s="29">
        <f>'لیست حقوق و دستمزد'!Q6</f>
        <v>3925804.7748976797</v>
      </c>
    </row>
    <row r="9" spans="1:5" ht="18" customHeight="1" x14ac:dyDescent="0.25">
      <c r="A9" s="17" t="s">
        <v>48</v>
      </c>
      <c r="B9" s="28">
        <f>'مبنای محاسبه حقوق و دستمزد'!C4</f>
        <v>11000000</v>
      </c>
      <c r="C9" s="23"/>
      <c r="D9" s="24"/>
      <c r="E9" s="29"/>
    </row>
    <row r="10" spans="1:5" ht="18" customHeight="1" x14ac:dyDescent="0.25">
      <c r="A10" s="17" t="s">
        <v>49</v>
      </c>
      <c r="B10" s="28">
        <f>'مبنای محاسبه حقوق و دستمزد'!C7*30</f>
        <v>2100000</v>
      </c>
      <c r="C10" s="23"/>
      <c r="D10" s="24"/>
      <c r="E10" s="29"/>
    </row>
    <row r="11" spans="1:5" ht="18" customHeight="1" x14ac:dyDescent="0.25">
      <c r="A11" s="17" t="s">
        <v>50</v>
      </c>
      <c r="B11" s="28">
        <f>'لیست حقوق و دستمزد'!K6</f>
        <v>7639836.2892223736</v>
      </c>
      <c r="C11" s="23"/>
      <c r="D11" s="24"/>
      <c r="E11" s="29"/>
    </row>
    <row r="12" spans="1:5" ht="18" customHeight="1" x14ac:dyDescent="0.25">
      <c r="A12" s="17" t="s">
        <v>51</v>
      </c>
      <c r="B12" s="28">
        <f>'لیست حقوق و دستمزد'!L6</f>
        <v>12000000</v>
      </c>
      <c r="C12" s="23"/>
      <c r="D12" s="24"/>
      <c r="E12" s="29"/>
    </row>
    <row r="13" spans="1:5" ht="18" customHeight="1" x14ac:dyDescent="0.25">
      <c r="A13" s="20" t="s">
        <v>67</v>
      </c>
      <c r="B13" s="27">
        <f>SUM(B7:B12)</f>
        <v>161739836.28922236</v>
      </c>
      <c r="C13" s="23"/>
      <c r="D13" s="27" t="s">
        <v>68</v>
      </c>
      <c r="E13" s="30">
        <f>SUM(E7:E8)</f>
        <v>14407593.315143246</v>
      </c>
    </row>
    <row r="14" spans="1:5" x14ac:dyDescent="0.25">
      <c r="A14" s="25"/>
      <c r="B14" s="23"/>
      <c r="C14" s="23"/>
      <c r="D14" s="23"/>
      <c r="E14" s="19"/>
    </row>
    <row r="15" spans="1:5" ht="15.75" thickBot="1" x14ac:dyDescent="0.3">
      <c r="A15" s="46" t="s">
        <v>69</v>
      </c>
      <c r="B15" s="47"/>
      <c r="C15" s="26"/>
      <c r="D15" s="44">
        <f>B13-E13</f>
        <v>147332242.9740791</v>
      </c>
      <c r="E15" s="45"/>
    </row>
  </sheetData>
  <mergeCells count="4">
    <mergeCell ref="D15:E15"/>
    <mergeCell ref="A15:B15"/>
    <mergeCell ref="A2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مبنای محاسبه حقوق و دستمزد</vt:lpstr>
      <vt:lpstr>لیست پرسنل</vt:lpstr>
      <vt:lpstr>لیست حقوق و دستمزد</vt:lpstr>
      <vt:lpstr>فیش حقوقی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2024-02-26T08:18:12Z</dcterms:modified>
</cp:coreProperties>
</file>